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amanda.lee\Documents\eFileSites\OdysseyGuideandFile\documents\"/>
    </mc:Choice>
  </mc:AlternateContent>
  <xr:revisionPtr revIDLastSave="0" documentId="8_{DB370A62-90A6-449A-9B49-C65098ED5F1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eSolutions Savings Too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3" l="1"/>
  <c r="B33" i="3"/>
  <c r="B40" i="3" s="1"/>
  <c r="B42" i="3" s="1"/>
  <c r="B39" i="3"/>
  <c r="B41" i="3"/>
  <c r="B43" i="3" s="1"/>
  <c r="B37" i="3"/>
  <c r="B47" i="3"/>
  <c r="B54" i="3" s="1"/>
  <c r="B46" i="3"/>
  <c r="B52" i="3" s="1"/>
  <c r="B48" i="3"/>
  <c r="B44" i="3" l="1"/>
  <c r="B51" i="3"/>
  <c r="B53" i="3" s="1"/>
  <c r="B55" i="3" s="1"/>
</calcChain>
</file>

<file path=xl/sharedStrings.xml><?xml version="1.0" encoding="utf-8"?>
<sst xmlns="http://schemas.openxmlformats.org/spreadsheetml/2006/main" count="61" uniqueCount="61">
  <si>
    <t>New Wait Time</t>
  </si>
  <si>
    <t>New Time with Visitor</t>
  </si>
  <si>
    <t>New Average Visitors/Day</t>
  </si>
  <si>
    <t>Annual Paper/Supply Savings</t>
  </si>
  <si>
    <t>Annual Hours Saved Preparing Paper</t>
  </si>
  <si>
    <t>Work Hours Saved</t>
  </si>
  <si>
    <t>Trees Saved</t>
  </si>
  <si>
    <t>Money Saved</t>
  </si>
  <si>
    <t xml:space="preserve">Net Increase </t>
  </si>
  <si>
    <t>Enter Your Court's Stats</t>
  </si>
  <si>
    <t>Your Court's Results</t>
  </si>
  <si>
    <t>Annual Totals</t>
  </si>
  <si>
    <t>Productivity Cost Gained</t>
  </si>
  <si>
    <t>Average Annual Reduction in Paper</t>
  </si>
  <si>
    <t>See How Much Time and Money Your Court Could Save</t>
  </si>
  <si>
    <t>Average Lobby Wait Time (minutes)</t>
  </si>
  <si>
    <t>Details</t>
  </si>
  <si>
    <t>— Reduce foot traffic and lobby wait times</t>
  </si>
  <si>
    <t>— Decrease paper communication</t>
  </si>
  <si>
    <t>Daily lobby visitors minus average number of visitors per day multiplied by the average lobby wait time minus the time spent per visitor divided by 60</t>
  </si>
  <si>
    <t>Assumptions</t>
  </si>
  <si>
    <t>Software eliminated the need to send paper notices for Plea Form, Judgment, Appearance Notice, Court Notice, Payment Plan Notice, Payment Plan reminder, Late/Past Due Notice, Warning Letter (prior to warrant), Warrant Notice, Actual Warrant, or Payment Plan Agreements</t>
  </si>
  <si>
    <t>Case load multiplied by 10¢</t>
  </si>
  <si>
    <t>Case load multiplied by 2 and divided by 60</t>
  </si>
  <si>
    <t>Work hours saved per day multiplied by 250 (average # of work days a year) plus annual hours saved preparing paper</t>
  </si>
  <si>
    <t>Average annual reduction in paper / 8333 (known calculation for trees saved)</t>
  </si>
  <si>
    <t>Total work hours saved multiplied by the average hourly wage for a court clerk</t>
  </si>
  <si>
    <t>Productivity cost gained plus money saved plus revenue increase</t>
  </si>
  <si>
    <t>www.tylertech.com</t>
  </si>
  <si>
    <t>Explanation/Calculation</t>
  </si>
  <si>
    <t>Enter your courts annual case load and other statistics in the yellow highlighted cells below to see how much you could save!</t>
  </si>
  <si>
    <t>Can Your Court Benefit from Decreased Lines and Increased Revenues?</t>
  </si>
  <si>
    <t>C&amp;J's eSolutions products can decrease the public's wait time and increase staff efficiency</t>
  </si>
  <si>
    <t>Average Employee Hourly Wage</t>
  </si>
  <si>
    <t>— Increase court staff efficiency</t>
  </si>
  <si>
    <t>Annual Number of Pro-Se filings</t>
  </si>
  <si>
    <t>Self-Help Center Hours Saved</t>
  </si>
  <si>
    <t>Daily visits to law library/self-help center</t>
  </si>
  <si>
    <t>50% of self-help center vistors will utilize online forms instead of center personnel resources for assistance</t>
  </si>
  <si>
    <t>15 minutes of employee time for every other visitor to self-help center</t>
  </si>
  <si>
    <t>Total Savings with Odyssey Guide &amp; File</t>
  </si>
  <si>
    <t>66% reduction in lobby wait-time</t>
  </si>
  <si>
    <t>Decrease Paper Communication if eFile utilized</t>
  </si>
  <si>
    <t xml:space="preserve">Annual paper supply savings </t>
  </si>
  <si>
    <t>30% reduction in average transaction time</t>
  </si>
  <si>
    <t>Reduced Foot Traffic &amp; Wait Time</t>
  </si>
  <si>
    <t>Average Time with Filer (minutes)</t>
  </si>
  <si>
    <t>Average Time with Filer in Self-Help Center (minutes)</t>
  </si>
  <si>
    <t>75% faster processing time if forms are eFiled instead of counter filings</t>
  </si>
  <si>
    <t>250 working days in a year</t>
  </si>
  <si>
    <t>Annual Pro-Se Case Load</t>
  </si>
  <si>
    <t>File Clerk Work Hours Saved/Day</t>
  </si>
  <si>
    <t>50% of filings are made online if eFile enabled, reducing foot traffic and mail processing</t>
  </si>
  <si>
    <t>Average Lobby Visits = Annual pro-se filings divided by 250 working days</t>
  </si>
  <si>
    <t>Total Wage Savings Per Year</t>
  </si>
  <si>
    <t>Total Clerk Hours Saved Per Year</t>
  </si>
  <si>
    <t>Total Self Help Hours Saved Per Year</t>
  </si>
  <si>
    <t>Daily clerk hours saved by 250 working days</t>
  </si>
  <si>
    <t>Daily help-center hours saved by 250 working days</t>
  </si>
  <si>
    <t>Total yearly hours saved by average hourly wage</t>
  </si>
  <si>
    <t xml:space="preserve">Tyler's eSolutions software helps courts: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</si>
</sst>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0.0"/>
    <numFmt numFmtId="167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4" fillId="3" borderId="0" xfId="0" applyFont="1" applyFill="1"/>
    <xf numFmtId="0" fontId="4" fillId="5" borderId="0" xfId="0" applyFont="1" applyFill="1"/>
    <xf numFmtId="0" fontId="7" fillId="0" borderId="0" xfId="0" applyFont="1"/>
    <xf numFmtId="0" fontId="4" fillId="0" borderId="0" xfId="0" applyFont="1" applyFill="1"/>
    <xf numFmtId="0" fontId="0" fillId="0" borderId="0" xfId="0" applyFill="1"/>
    <xf numFmtId="0" fontId="5" fillId="0" borderId="0" xfId="1" applyFont="1" applyFill="1" applyAlignment="1">
      <alignment horizontal="center"/>
    </xf>
    <xf numFmtId="0" fontId="5" fillId="0" borderId="0" xfId="0" applyFont="1" applyFill="1"/>
    <xf numFmtId="1" fontId="5" fillId="6" borderId="1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1" applyFont="1" applyFill="1" applyAlignment="1">
      <alignment horizontal="right"/>
    </xf>
    <xf numFmtId="164" fontId="5" fillId="6" borderId="1" xfId="3" applyNumberFormat="1" applyFont="1" applyFill="1" applyBorder="1" applyAlignment="1">
      <alignment horizontal="right"/>
    </xf>
    <xf numFmtId="0" fontId="0" fillId="0" borderId="0" xfId="0" applyFont="1" applyFill="1"/>
    <xf numFmtId="1" fontId="5" fillId="6" borderId="1" xfId="3" applyNumberFormat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165" fontId="2" fillId="6" borderId="1" xfId="2" applyNumberFormat="1" applyFont="1" applyFill="1" applyBorder="1" applyAlignment="1">
      <alignment horizontal="right"/>
    </xf>
    <xf numFmtId="164" fontId="2" fillId="6" borderId="1" xfId="2" applyNumberFormat="1" applyFont="1" applyFill="1" applyBorder="1" applyAlignment="1">
      <alignment horizontal="right"/>
    </xf>
    <xf numFmtId="164" fontId="2" fillId="6" borderId="1" xfId="0" applyNumberFormat="1" applyFont="1" applyFill="1" applyBorder="1" applyAlignment="1">
      <alignment horizontal="right"/>
    </xf>
    <xf numFmtId="0" fontId="6" fillId="7" borderId="0" xfId="0" applyFont="1" applyFill="1" applyAlignment="1">
      <alignment horizontal="left"/>
    </xf>
    <xf numFmtId="0" fontId="10" fillId="3" borderId="0" xfId="0" applyFont="1" applyFill="1"/>
    <xf numFmtId="0" fontId="4" fillId="3" borderId="0" xfId="0" applyFont="1" applyFill="1" applyBorder="1"/>
    <xf numFmtId="164" fontId="5" fillId="7" borderId="0" xfId="3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6" fillId="7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0" fillId="0" borderId="0" xfId="0" applyFill="1" applyBorder="1"/>
    <xf numFmtId="0" fontId="12" fillId="0" borderId="0" xfId="0" applyFont="1"/>
    <xf numFmtId="164" fontId="3" fillId="0" borderId="0" xfId="0" applyNumberFormat="1" applyFont="1" applyFill="1" applyBorder="1"/>
    <xf numFmtId="0" fontId="0" fillId="0" borderId="2" xfId="0" applyFill="1" applyBorder="1" applyAlignment="1">
      <alignment wrapText="1"/>
    </xf>
    <xf numFmtId="0" fontId="0" fillId="4" borderId="1" xfId="0" applyFill="1" applyBorder="1"/>
    <xf numFmtId="0" fontId="9" fillId="0" borderId="2" xfId="0" applyFont="1" applyFill="1" applyBorder="1"/>
    <xf numFmtId="0" fontId="9" fillId="0" borderId="2" xfId="0" applyFont="1" applyFill="1" applyBorder="1" applyAlignment="1">
      <alignment wrapText="1"/>
    </xf>
    <xf numFmtId="165" fontId="5" fillId="6" borderId="1" xfId="2" applyNumberFormat="1" applyFont="1" applyFill="1" applyBorder="1" applyAlignment="1">
      <alignment horizontal="right"/>
    </xf>
    <xf numFmtId="0" fontId="9" fillId="0" borderId="2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4" fillId="3" borderId="0" xfId="0" applyFont="1" applyFill="1" applyAlignment="1">
      <alignment horizontal="left"/>
    </xf>
    <xf numFmtId="0" fontId="5" fillId="0" borderId="0" xfId="0" applyFont="1"/>
    <xf numFmtId="0" fontId="13" fillId="0" borderId="0" xfId="0" applyFont="1"/>
    <xf numFmtId="0" fontId="5" fillId="0" borderId="3" xfId="0" applyFont="1" applyFill="1" applyBorder="1"/>
    <xf numFmtId="0" fontId="6" fillId="7" borderId="4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7" borderId="3" xfId="0" applyFont="1" applyFill="1" applyBorder="1" applyAlignment="1">
      <alignment horizontal="right"/>
    </xf>
    <xf numFmtId="0" fontId="14" fillId="0" borderId="0" xfId="4" applyFont="1"/>
    <xf numFmtId="0" fontId="5" fillId="8" borderId="2" xfId="0" applyFont="1" applyFill="1" applyBorder="1"/>
    <xf numFmtId="164" fontId="5" fillId="8" borderId="2" xfId="0" applyNumberFormat="1" applyFont="1" applyFill="1" applyBorder="1"/>
    <xf numFmtId="0" fontId="0" fillId="0" borderId="3" xfId="0" applyFill="1" applyBorder="1" applyAlignment="1">
      <alignment wrapText="1"/>
    </xf>
    <xf numFmtId="2" fontId="5" fillId="6" borderId="1" xfId="1" applyNumberFormat="1" applyFont="1" applyFill="1" applyBorder="1" applyAlignment="1">
      <alignment horizontal="right"/>
    </xf>
    <xf numFmtId="1" fontId="0" fillId="0" borderId="0" xfId="0" applyNumberFormat="1"/>
    <xf numFmtId="0" fontId="5" fillId="8" borderId="0" xfId="0" applyFont="1" applyFill="1" applyBorder="1"/>
    <xf numFmtId="166" fontId="0" fillId="0" borderId="0" xfId="0" applyNumberFormat="1"/>
    <xf numFmtId="0" fontId="5" fillId="0" borderId="0" xfId="0" applyFont="1" applyFill="1" applyAlignment="1">
      <alignment wrapText="1"/>
    </xf>
    <xf numFmtId="2" fontId="5" fillId="6" borderId="0" xfId="1" applyNumberFormat="1" applyFont="1" applyFill="1" applyBorder="1" applyAlignment="1">
      <alignment horizontal="right"/>
    </xf>
    <xf numFmtId="1" fontId="5" fillId="6" borderId="0" xfId="1" applyNumberFormat="1" applyFont="1" applyFill="1" applyBorder="1" applyAlignment="1">
      <alignment horizontal="right"/>
    </xf>
    <xf numFmtId="0" fontId="0" fillId="4" borderId="0" xfId="0" applyFill="1" applyBorder="1"/>
    <xf numFmtId="167" fontId="5" fillId="6" borderId="0" xfId="3" applyNumberFormat="1" applyFont="1" applyFill="1" applyBorder="1" applyAlignment="1">
      <alignment horizontal="right"/>
    </xf>
  </cellXfs>
  <cellStyles count="5">
    <cellStyle name="Comma" xfId="2" builtinId="3"/>
    <cellStyle name="Currency" xfId="3" builtinId="4"/>
    <cellStyle name="Good" xfId="1" builtinId="26"/>
    <cellStyle name="Hyperlink" xfId="4" builtinId="8"/>
    <cellStyle name="Normal" xfId="0" builtinId="0"/>
  </cellStyles>
  <dxfs count="0"/>
  <tableStyles count="0" defaultTableStyle="TableStyleMedium2" defaultPivotStyle="PivotStyleLight16"/>
  <colors>
    <mruColors>
      <color rgb="FF8F9B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152400</xdr:rowOff>
    </xdr:from>
    <xdr:to>
      <xdr:col>0</xdr:col>
      <xdr:colOff>2647950</xdr:colOff>
      <xdr:row>5</xdr:row>
      <xdr:rowOff>63863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2400"/>
          <a:ext cx="2495550" cy="863963"/>
        </a:xfrm>
        <a:prstGeom prst="rect">
          <a:avLst/>
        </a:prstGeom>
      </xdr:spPr>
    </xdr:pic>
    <xdr:clientData/>
  </xdr:twoCellAnchor>
  <xdr:twoCellAnchor editAs="oneCell">
    <xdr:from>
      <xdr:col>1</xdr:col>
      <xdr:colOff>914399</xdr:colOff>
      <xdr:row>57</xdr:row>
      <xdr:rowOff>133350</xdr:rowOff>
    </xdr:from>
    <xdr:to>
      <xdr:col>2</xdr:col>
      <xdr:colOff>1962149</xdr:colOff>
      <xdr:row>60</xdr:row>
      <xdr:rowOff>124532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4" y="16478250"/>
          <a:ext cx="4371975" cy="6103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ylertec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H60"/>
  <sheetViews>
    <sheetView tabSelected="1" topLeftCell="A10" workbookViewId="0">
      <selection activeCell="A12" sqref="A12"/>
    </sheetView>
  </sheetViews>
  <sheetFormatPr defaultRowHeight="15" x14ac:dyDescent="0.25"/>
  <cols>
    <col min="1" max="1" width="53" customWidth="1"/>
    <col min="2" max="2" width="49.85546875" bestFit="1" customWidth="1"/>
    <col min="3" max="3" width="72.140625" customWidth="1"/>
    <col min="4" max="4" width="17.7109375" customWidth="1"/>
    <col min="5" max="5" width="18" customWidth="1"/>
    <col min="6" max="6" width="17.140625" customWidth="1"/>
    <col min="7" max="7" width="19.85546875" customWidth="1"/>
  </cols>
  <sheetData>
    <row r="8" spans="1:3" ht="21" x14ac:dyDescent="0.35">
      <c r="A8" s="39" t="s">
        <v>31</v>
      </c>
      <c r="B8" s="39"/>
      <c r="C8" s="39"/>
    </row>
    <row r="9" spans="1:3" ht="21" x14ac:dyDescent="0.35">
      <c r="A9" s="39"/>
      <c r="B9" s="39"/>
      <c r="C9" s="39"/>
    </row>
    <row r="10" spans="1:3" ht="21" x14ac:dyDescent="0.35">
      <c r="A10" s="39" t="s">
        <v>32</v>
      </c>
      <c r="B10" s="39"/>
      <c r="C10" s="39"/>
    </row>
    <row r="12" spans="1:3" x14ac:dyDescent="0.25">
      <c r="A12" t="s">
        <v>60</v>
      </c>
    </row>
    <row r="13" spans="1:3" x14ac:dyDescent="0.25">
      <c r="A13" s="27" t="s">
        <v>17</v>
      </c>
    </row>
    <row r="14" spans="1:3" x14ac:dyDescent="0.25">
      <c r="A14" t="s">
        <v>34</v>
      </c>
    </row>
    <row r="15" spans="1:3" x14ac:dyDescent="0.25">
      <c r="A15" t="s">
        <v>18</v>
      </c>
    </row>
    <row r="17" spans="1:8" ht="23.25" x14ac:dyDescent="0.35">
      <c r="A17" s="3" t="s">
        <v>14</v>
      </c>
      <c r="B17" s="3"/>
      <c r="C17" s="3"/>
      <c r="E17" s="3"/>
    </row>
    <row r="18" spans="1:8" x14ac:dyDescent="0.25">
      <c r="A18" s="38" t="s">
        <v>30</v>
      </c>
    </row>
    <row r="19" spans="1:8" x14ac:dyDescent="0.25">
      <c r="A19" s="38"/>
    </row>
    <row r="20" spans="1:8" ht="18.75" x14ac:dyDescent="0.3">
      <c r="A20" s="2" t="s">
        <v>9</v>
      </c>
      <c r="B20" s="2"/>
      <c r="E20" s="4"/>
      <c r="F20" s="4"/>
      <c r="G20" s="4"/>
      <c r="H20" s="5"/>
    </row>
    <row r="21" spans="1:8" x14ac:dyDescent="0.25">
      <c r="A21" s="40" t="s">
        <v>50</v>
      </c>
      <c r="B21" s="48">
        <v>10000</v>
      </c>
      <c r="C21" s="26"/>
      <c r="E21" s="6"/>
      <c r="F21" s="7"/>
      <c r="G21" s="5"/>
      <c r="H21" s="5"/>
    </row>
    <row r="22" spans="1:8" x14ac:dyDescent="0.25">
      <c r="A22" s="40" t="s">
        <v>35</v>
      </c>
      <c r="B22" s="48">
        <v>25000</v>
      </c>
      <c r="C22" s="26"/>
      <c r="E22" s="6"/>
      <c r="F22" s="7"/>
      <c r="G22" s="5"/>
      <c r="H22" s="5"/>
    </row>
    <row r="23" spans="1:8" x14ac:dyDescent="0.25">
      <c r="A23" s="40" t="s">
        <v>15</v>
      </c>
      <c r="B23" s="48">
        <v>60</v>
      </c>
      <c r="C23" s="26"/>
      <c r="E23" s="6"/>
      <c r="F23" s="7"/>
      <c r="G23" s="5"/>
      <c r="H23" s="5"/>
    </row>
    <row r="24" spans="1:8" x14ac:dyDescent="0.25">
      <c r="A24" s="40" t="s">
        <v>46</v>
      </c>
      <c r="B24" s="53">
        <v>15</v>
      </c>
      <c r="C24" s="26"/>
      <c r="E24" s="6"/>
      <c r="F24" s="7"/>
      <c r="G24" s="5"/>
      <c r="H24" s="5"/>
    </row>
    <row r="25" spans="1:8" x14ac:dyDescent="0.25">
      <c r="A25" s="40" t="s">
        <v>37</v>
      </c>
      <c r="B25" s="48">
        <v>30</v>
      </c>
      <c r="C25" s="26"/>
      <c r="E25" s="6"/>
      <c r="F25" s="7"/>
      <c r="G25" s="5"/>
      <c r="H25" s="5"/>
    </row>
    <row r="26" spans="1:8" x14ac:dyDescent="0.25">
      <c r="A26" s="40" t="s">
        <v>47</v>
      </c>
      <c r="B26" s="48">
        <v>30</v>
      </c>
      <c r="C26" s="26"/>
      <c r="E26" s="6"/>
      <c r="F26" s="7"/>
      <c r="G26" s="5"/>
      <c r="H26" s="5"/>
    </row>
    <row r="27" spans="1:8" x14ac:dyDescent="0.25">
      <c r="A27" s="40" t="s">
        <v>33</v>
      </c>
      <c r="B27" s="49">
        <v>25</v>
      </c>
      <c r="E27" s="6"/>
      <c r="F27" s="7"/>
      <c r="G27" s="5"/>
      <c r="H27" s="5"/>
    </row>
    <row r="28" spans="1:8" ht="18.75" x14ac:dyDescent="0.3">
      <c r="A28" s="7"/>
      <c r="B28" s="28"/>
      <c r="C28" s="4"/>
      <c r="E28" s="6"/>
      <c r="F28" s="7"/>
      <c r="G28" s="5"/>
      <c r="H28" s="5"/>
    </row>
    <row r="29" spans="1:8" ht="18.75" x14ac:dyDescent="0.3">
      <c r="A29" s="2" t="s">
        <v>20</v>
      </c>
      <c r="B29" s="2"/>
      <c r="C29" s="2" t="s">
        <v>16</v>
      </c>
      <c r="D29" s="5"/>
      <c r="E29" s="6"/>
      <c r="F29" s="7"/>
      <c r="G29" s="5"/>
      <c r="H29" s="5"/>
    </row>
    <row r="30" spans="1:8" ht="30" x14ac:dyDescent="0.25">
      <c r="A30" s="50" t="s">
        <v>38</v>
      </c>
      <c r="B30" s="30"/>
      <c r="C30" s="29"/>
      <c r="D30" s="5"/>
      <c r="E30" s="6"/>
      <c r="F30" s="7"/>
      <c r="G30" s="5"/>
      <c r="H30" s="5"/>
    </row>
    <row r="31" spans="1:8" ht="30" x14ac:dyDescent="0.25">
      <c r="A31" s="50" t="s">
        <v>48</v>
      </c>
      <c r="B31" s="30"/>
      <c r="C31" s="29"/>
      <c r="D31" s="5"/>
      <c r="E31" s="6"/>
      <c r="F31" s="7"/>
      <c r="G31" s="5"/>
      <c r="H31" s="5"/>
    </row>
    <row r="32" spans="1:8" x14ac:dyDescent="0.25">
      <c r="A32" s="7" t="s">
        <v>49</v>
      </c>
      <c r="B32" s="58"/>
      <c r="C32" s="26"/>
      <c r="D32" s="5"/>
      <c r="E32" s="6"/>
      <c r="F32" s="7"/>
      <c r="G32" s="5"/>
      <c r="H32" s="5"/>
    </row>
    <row r="33" spans="1:8" ht="30" x14ac:dyDescent="0.25">
      <c r="A33" s="55" t="s">
        <v>53</v>
      </c>
      <c r="B33" s="58">
        <f>B22/250</f>
        <v>100</v>
      </c>
      <c r="C33" s="26"/>
      <c r="D33" s="5"/>
      <c r="E33" s="6"/>
      <c r="F33" s="7"/>
      <c r="G33" s="5"/>
      <c r="H33" s="5"/>
    </row>
    <row r="34" spans="1:8" x14ac:dyDescent="0.25">
      <c r="A34" s="7"/>
      <c r="B34" s="7"/>
      <c r="C34" s="26"/>
      <c r="D34" s="5"/>
      <c r="E34" s="6"/>
      <c r="F34" s="7"/>
      <c r="G34" s="5"/>
      <c r="H34" s="5"/>
    </row>
    <row r="35" spans="1:8" ht="18.75" x14ac:dyDescent="0.3">
      <c r="A35" s="20" t="s">
        <v>10</v>
      </c>
      <c r="B35" s="21"/>
      <c r="C35" s="1"/>
      <c r="D35" s="4"/>
      <c r="E35" s="6"/>
      <c r="F35" s="7"/>
      <c r="G35" s="5"/>
      <c r="H35" s="5"/>
    </row>
    <row r="36" spans="1:8" x14ac:dyDescent="0.25">
      <c r="A36" s="41" t="s">
        <v>45</v>
      </c>
      <c r="B36" s="24"/>
      <c r="C36" s="24" t="s">
        <v>29</v>
      </c>
      <c r="G36" s="5"/>
      <c r="H36" s="5"/>
    </row>
    <row r="37" spans="1:8" x14ac:dyDescent="0.25">
      <c r="A37" s="42" t="s">
        <v>0</v>
      </c>
      <c r="B37" s="8">
        <f>B23*0.34</f>
        <v>20.400000000000002</v>
      </c>
      <c r="C37" s="31" t="s">
        <v>41</v>
      </c>
      <c r="G37" s="5"/>
      <c r="H37" s="5"/>
    </row>
    <row r="38" spans="1:8" x14ac:dyDescent="0.25">
      <c r="A38" s="42" t="s">
        <v>1</v>
      </c>
      <c r="B38" s="51">
        <f>SUM(B24*0.7)</f>
        <v>10.5</v>
      </c>
      <c r="C38" s="31" t="s">
        <v>44</v>
      </c>
      <c r="G38" s="5"/>
      <c r="H38" s="5"/>
    </row>
    <row r="39" spans="1:8" x14ac:dyDescent="0.25">
      <c r="A39" s="42" t="s">
        <v>2</v>
      </c>
      <c r="B39" s="8">
        <f>(B22/250)*0.5</f>
        <v>50</v>
      </c>
      <c r="C39" s="31" t="s">
        <v>52</v>
      </c>
      <c r="G39" s="5"/>
      <c r="H39" s="5"/>
    </row>
    <row r="40" spans="1:8" ht="26.25" x14ac:dyDescent="0.25">
      <c r="A40" s="42" t="s">
        <v>51</v>
      </c>
      <c r="B40" s="51">
        <f>((B33-B39)*(B24-B38))/60</f>
        <v>3.75</v>
      </c>
      <c r="C40" s="32" t="s">
        <v>19</v>
      </c>
      <c r="D40" s="54"/>
      <c r="E40" s="52"/>
      <c r="G40" s="5"/>
      <c r="H40" s="5"/>
    </row>
    <row r="41" spans="1:8" x14ac:dyDescent="0.25">
      <c r="A41" s="43" t="s">
        <v>36</v>
      </c>
      <c r="B41" s="56">
        <f>((B25/2)*15)/60</f>
        <v>3.75</v>
      </c>
      <c r="C41" s="31" t="s">
        <v>39</v>
      </c>
      <c r="G41" s="5"/>
      <c r="H41" s="5"/>
    </row>
    <row r="42" spans="1:8" x14ac:dyDescent="0.25">
      <c r="A42" s="9" t="s">
        <v>55</v>
      </c>
      <c r="B42" s="57">
        <f>SUM(B40*250)</f>
        <v>937.5</v>
      </c>
      <c r="C42" s="31" t="s">
        <v>57</v>
      </c>
      <c r="G42" s="5"/>
      <c r="H42" s="5"/>
    </row>
    <row r="43" spans="1:8" x14ac:dyDescent="0.25">
      <c r="A43" s="9" t="s">
        <v>56</v>
      </c>
      <c r="B43" s="57">
        <f>B41*250</f>
        <v>937.5</v>
      </c>
      <c r="C43" s="31" t="s">
        <v>58</v>
      </c>
      <c r="G43" s="5"/>
      <c r="H43" s="5"/>
    </row>
    <row r="44" spans="1:8" x14ac:dyDescent="0.25">
      <c r="A44" s="9" t="s">
        <v>54</v>
      </c>
      <c r="B44" s="59">
        <f>(B42+B43)*B27</f>
        <v>46875</v>
      </c>
      <c r="C44" s="31" t="s">
        <v>59</v>
      </c>
      <c r="G44" s="12"/>
      <c r="H44" s="12"/>
    </row>
    <row r="45" spans="1:8" x14ac:dyDescent="0.25">
      <c r="A45" s="19" t="s">
        <v>42</v>
      </c>
      <c r="B45" s="22"/>
      <c r="C45" s="24"/>
      <c r="G45" s="5"/>
      <c r="H45" s="5"/>
    </row>
    <row r="46" spans="1:8" ht="51.75" x14ac:dyDescent="0.25">
      <c r="A46" s="42" t="s">
        <v>13</v>
      </c>
      <c r="B46" s="33">
        <f>B21*5</f>
        <v>50000</v>
      </c>
      <c r="C46" s="32" t="s">
        <v>21</v>
      </c>
      <c r="G46" s="12"/>
      <c r="H46" s="12"/>
    </row>
    <row r="47" spans="1:8" x14ac:dyDescent="0.25">
      <c r="A47" s="42" t="s">
        <v>3</v>
      </c>
      <c r="B47" s="11">
        <f>B21*0.1</f>
        <v>1000</v>
      </c>
      <c r="C47" s="31" t="s">
        <v>22</v>
      </c>
      <c r="G47" s="12"/>
      <c r="H47" s="12"/>
    </row>
    <row r="48" spans="1:8" x14ac:dyDescent="0.25">
      <c r="A48" s="42" t="s">
        <v>4</v>
      </c>
      <c r="B48" s="13">
        <f>(B21*2)/60</f>
        <v>333.33333333333331</v>
      </c>
      <c r="C48" s="31" t="s">
        <v>23</v>
      </c>
      <c r="G48" s="12"/>
      <c r="H48" s="12"/>
    </row>
    <row r="49" spans="1:8" x14ac:dyDescent="0.25">
      <c r="A49" s="14"/>
      <c r="B49" s="10"/>
      <c r="C49" s="12"/>
      <c r="D49" s="12"/>
      <c r="E49" s="6"/>
      <c r="F49" s="7"/>
      <c r="G49" s="12"/>
      <c r="H49" s="12"/>
    </row>
    <row r="50" spans="1:8" ht="18.75" x14ac:dyDescent="0.3">
      <c r="A50" s="23" t="s">
        <v>11</v>
      </c>
      <c r="B50" s="25" t="s">
        <v>40</v>
      </c>
      <c r="C50" s="37"/>
    </row>
    <row r="51" spans="1:8" ht="26.25" x14ac:dyDescent="0.25">
      <c r="A51" s="44" t="s">
        <v>5</v>
      </c>
      <c r="B51" s="16">
        <f>(B42++B43+B48)</f>
        <v>2208.3333333333335</v>
      </c>
      <c r="C51" s="34" t="s">
        <v>24</v>
      </c>
    </row>
    <row r="52" spans="1:8" x14ac:dyDescent="0.25">
      <c r="A52" s="44" t="s">
        <v>6</v>
      </c>
      <c r="B52" s="16">
        <f>B46/8333</f>
        <v>6.0002400096003843</v>
      </c>
      <c r="C52" s="34" t="s">
        <v>25</v>
      </c>
    </row>
    <row r="53" spans="1:8" x14ac:dyDescent="0.25">
      <c r="A53" s="45" t="s">
        <v>12</v>
      </c>
      <c r="B53" s="17">
        <f>B51*B27</f>
        <v>55208.333333333336</v>
      </c>
      <c r="C53" s="34" t="s">
        <v>26</v>
      </c>
      <c r="D53" s="36"/>
    </row>
    <row r="54" spans="1:8" x14ac:dyDescent="0.25">
      <c r="A54" s="45" t="s">
        <v>7</v>
      </c>
      <c r="B54" s="18">
        <f>B47</f>
        <v>1000</v>
      </c>
      <c r="C54" s="34" t="s">
        <v>43</v>
      </c>
      <c r="D54" s="36"/>
    </row>
    <row r="55" spans="1:8" x14ac:dyDescent="0.25">
      <c r="A55" s="46" t="s">
        <v>8</v>
      </c>
      <c r="B55" s="35">
        <f>B54+B53</f>
        <v>56208.333333333336</v>
      </c>
      <c r="C55" s="34" t="s">
        <v>27</v>
      </c>
      <c r="D55" s="36"/>
    </row>
    <row r="56" spans="1:8" x14ac:dyDescent="0.25">
      <c r="B56" s="15"/>
    </row>
    <row r="60" spans="1:8" ht="18.75" x14ac:dyDescent="0.3">
      <c r="A60" s="47" t="s">
        <v>28</v>
      </c>
    </row>
  </sheetData>
  <hyperlinks>
    <hyperlink ref="A60" r:id="rId1" xr:uid="{00000000-0004-0000-0000-000000000000}"/>
  </hyperlinks>
  <pageMargins left="0.7" right="0.7" top="0.75" bottom="0.75" header="0.3" footer="0.3"/>
  <pageSetup scale="53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eSolutions Savings Tool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Sara</dc:creator>
  <cp:lastModifiedBy>Lee, Amanda</cp:lastModifiedBy>
  <cp:lastPrinted>2014-04-17T21:06:10Z</cp:lastPrinted>
  <dcterms:created xsi:type="dcterms:W3CDTF">2014-03-13T15:41:47Z</dcterms:created>
  <dcterms:modified xsi:type="dcterms:W3CDTF">2019-08-20T14:40:05Z</dcterms:modified>
</cp:coreProperties>
</file>